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Dec 2023 eData\"/>
    </mc:Choice>
  </mc:AlternateContent>
  <xr:revisionPtr revIDLastSave="0" documentId="13_ncr:1_{B62110F3-3D70-4143-B9AF-7824A17D936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ata" sheetId="6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6" l="1"/>
  <c r="AI10" i="6" s="1"/>
  <c r="AI11" i="6" l="1"/>
  <c r="AH6" i="6"/>
  <c r="AH11" i="6" l="1"/>
  <c r="AH10" i="6" l="1"/>
  <c r="AC9" i="6"/>
  <c r="AB9" i="6"/>
  <c r="AA9" i="6"/>
  <c r="Z9" i="6"/>
  <c r="Z7" i="6"/>
  <c r="AA7" i="6"/>
  <c r="AB7" i="6"/>
  <c r="AC7" i="6"/>
  <c r="AC8" i="6"/>
  <c r="AC6" i="6"/>
  <c r="AG6" i="6" l="1"/>
  <c r="AG10" i="6" s="1"/>
  <c r="AF6" i="6"/>
  <c r="AF10" i="6" s="1"/>
  <c r="AE6" i="6"/>
  <c r="AE11" i="6" s="1"/>
  <c r="AD6" i="6"/>
  <c r="AD10" i="6" s="1"/>
  <c r="AG11" i="6" l="1"/>
  <c r="AF11" i="6"/>
  <c r="AE10" i="6"/>
  <c r="AD11" i="6"/>
  <c r="AB8" i="6"/>
  <c r="AB6" i="6" s="1"/>
  <c r="AA8" i="6"/>
  <c r="AA6" i="6" s="1"/>
  <c r="AA11" i="6"/>
  <c r="Z8" i="6"/>
  <c r="Z6" i="6" s="1"/>
  <c r="Z11" i="6" s="1"/>
  <c r="Y9" i="6"/>
  <c r="Y6" i="6"/>
  <c r="AC11" i="6" l="1"/>
  <c r="AC10" i="6"/>
  <c r="AB11" i="6"/>
  <c r="AB10" i="6"/>
  <c r="Z10" i="6"/>
  <c r="AA10" i="6"/>
  <c r="Y11" i="6"/>
  <c r="Y10" i="6"/>
  <c r="X9" i="6"/>
  <c r="W9" i="6"/>
  <c r="X8" i="6"/>
  <c r="W8" i="6"/>
  <c r="X7" i="6"/>
  <c r="W7" i="6"/>
  <c r="X6" i="6"/>
  <c r="W6" i="6"/>
  <c r="X10" i="6" l="1"/>
  <c r="W10" i="6"/>
  <c r="W11" i="6"/>
  <c r="X11" i="6"/>
  <c r="V11" i="6"/>
  <c r="V10" i="6"/>
  <c r="U11" i="6" l="1"/>
  <c r="T11" i="6"/>
  <c r="S11" i="6"/>
  <c r="R11" i="6"/>
  <c r="U10" i="6"/>
  <c r="T10" i="6"/>
  <c r="S10" i="6"/>
  <c r="R10" i="6"/>
  <c r="Q11" i="6" l="1"/>
  <c r="P11" i="6"/>
  <c r="O11" i="6"/>
  <c r="N11" i="6"/>
  <c r="Q10" i="6"/>
  <c r="P10" i="6"/>
  <c r="O10" i="6"/>
  <c r="N10" i="6"/>
  <c r="M11" i="6" l="1"/>
  <c r="L11" i="6"/>
  <c r="K11" i="6"/>
  <c r="J11" i="6"/>
  <c r="M10" i="6"/>
  <c r="L10" i="6"/>
  <c r="K10" i="6"/>
  <c r="J10" i="6"/>
  <c r="I11" i="6" l="1"/>
  <c r="H11" i="6"/>
  <c r="G11" i="6"/>
  <c r="F11" i="6"/>
  <c r="I10" i="6"/>
  <c r="H10" i="6"/>
  <c r="G10" i="6"/>
  <c r="F10" i="6"/>
  <c r="C10" i="6" l="1"/>
  <c r="D10" i="6"/>
  <c r="E10" i="6"/>
  <c r="C11" i="6"/>
  <c r="D11" i="6"/>
  <c r="E11" i="6"/>
  <c r="B11" i="6"/>
  <c r="B10" i="6"/>
</calcChain>
</file>

<file path=xl/sharedStrings.xml><?xml version="1.0" encoding="utf-8"?>
<sst xmlns="http://schemas.openxmlformats.org/spreadsheetml/2006/main" count="47" uniqueCount="17">
  <si>
    <t>Exports</t>
  </si>
  <si>
    <t>Imports</t>
  </si>
  <si>
    <t>Total Trade</t>
  </si>
  <si>
    <t>Balance of Trade</t>
  </si>
  <si>
    <t>BND Million</t>
  </si>
  <si>
    <t>Domestic Exports</t>
  </si>
  <si>
    <t>Re-Exports</t>
  </si>
  <si>
    <t>Import, Export and Balance of Trade</t>
  </si>
  <si>
    <t>Quarterly - Imports, Exports and Balance of Trade</t>
  </si>
  <si>
    <t>Source:</t>
  </si>
  <si>
    <t xml:space="preserve"> - Department of Economic Planning and Development, Ministry of Finance and Economy</t>
  </si>
  <si>
    <t xml:space="preserve">Q1 </t>
  </si>
  <si>
    <t xml:space="preserve">Q2 </t>
  </si>
  <si>
    <t xml:space="preserve">Q3 </t>
  </si>
  <si>
    <t xml:space="preserve">Q4 </t>
  </si>
  <si>
    <t>Q2</t>
  </si>
  <si>
    <t>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</si>
</sst>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0_);\(0\)"/>
    <numFmt numFmtId="166" formatCode="#,##0.0_);\(#,##0.0\)"/>
    <numFmt numFmtId="167" formatCode="#,##0.0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Protection="0"/>
  </cellStyleXfs>
  <cellXfs count="64">
    <xf numFmtId="0" fontId="0" fillId="0" borderId="0" xfId="0"/>
    <xf numFmtId="0" fontId="5" fillId="0" borderId="0" xfId="0" applyFont="1"/>
    <xf numFmtId="0" fontId="6" fillId="0" borderId="0" xfId="2" applyFont="1" applyAlignment="1" applyProtection="1">
      <alignment vertical="center"/>
    </xf>
    <xf numFmtId="0" fontId="8" fillId="0" borderId="0" xfId="0" applyFont="1"/>
    <xf numFmtId="0" fontId="6" fillId="0" borderId="0" xfId="2" applyFont="1" applyAlignment="1" applyProtection="1">
      <alignment horizontal="center" vertical="center"/>
    </xf>
    <xf numFmtId="0" fontId="9" fillId="0" borderId="0" xfId="0" applyFont="1"/>
    <xf numFmtId="164" fontId="6" fillId="0" borderId="0" xfId="1" applyNumberFormat="1" applyFont="1" applyBorder="1" applyAlignment="1">
      <alignment horizontal="right" vertical="center"/>
    </xf>
    <xf numFmtId="166" fontId="2" fillId="0" borderId="0" xfId="5" applyNumberFormat="1" applyFont="1" applyBorder="1" applyAlignment="1">
      <alignment horizontal="right" vertical="center"/>
    </xf>
    <xf numFmtId="164" fontId="2" fillId="0" borderId="0" xfId="1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left" vertical="center"/>
    </xf>
    <xf numFmtId="164" fontId="6" fillId="0" borderId="2" xfId="1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164" fontId="6" fillId="0" borderId="4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165" fontId="7" fillId="0" borderId="7" xfId="2" applyNumberFormat="1" applyFont="1" applyBorder="1" applyAlignment="1">
      <alignment horizontal="center" vertical="center"/>
    </xf>
    <xf numFmtId="165" fontId="7" fillId="0" borderId="8" xfId="2" applyNumberFormat="1" applyFont="1" applyBorder="1" applyAlignment="1">
      <alignment horizontal="center" vertical="center"/>
    </xf>
    <xf numFmtId="0" fontId="4" fillId="0" borderId="0" xfId="2" applyFont="1" applyAlignment="1" applyProtection="1">
      <alignment horizontal="left" vertical="center" wrapText="1"/>
    </xf>
    <xf numFmtId="0" fontId="10" fillId="0" borderId="0" xfId="0" applyFont="1" applyAlignment="1">
      <alignment horizontal="right"/>
    </xf>
    <xf numFmtId="0" fontId="6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vertical="center"/>
    </xf>
    <xf numFmtId="165" fontId="7" fillId="0" borderId="6" xfId="2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3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 applyProtection="1">
      <alignment horizontal="right" vertical="center"/>
    </xf>
    <xf numFmtId="164" fontId="2" fillId="0" borderId="2" xfId="1" applyNumberFormat="1" applyFont="1" applyBorder="1" applyAlignment="1" applyProtection="1">
      <alignment horizontal="right" vertical="center"/>
    </xf>
    <xf numFmtId="165" fontId="7" fillId="0" borderId="11" xfId="2" applyNumberFormat="1" applyFont="1" applyBorder="1" applyAlignment="1">
      <alignment horizontal="center" vertical="center"/>
    </xf>
    <xf numFmtId="165" fontId="7" fillId="0" borderId="12" xfId="2" applyNumberFormat="1" applyFont="1" applyBorder="1" applyAlignment="1">
      <alignment horizontal="center" vertical="center"/>
    </xf>
    <xf numFmtId="165" fontId="7" fillId="0" borderId="13" xfId="2" applyNumberFormat="1" applyFont="1" applyBorder="1" applyAlignment="1">
      <alignment horizontal="center" vertical="center"/>
    </xf>
    <xf numFmtId="166" fontId="2" fillId="0" borderId="11" xfId="5" applyNumberFormat="1" applyFont="1" applyBorder="1" applyAlignment="1">
      <alignment horizontal="right" vertical="center"/>
    </xf>
    <xf numFmtId="166" fontId="2" fillId="0" borderId="12" xfId="5" applyNumberFormat="1" applyFont="1" applyBorder="1" applyAlignment="1">
      <alignment horizontal="right" vertical="center"/>
    </xf>
    <xf numFmtId="166" fontId="2" fillId="0" borderId="1" xfId="5" applyNumberFormat="1" applyFont="1" applyBorder="1" applyAlignment="1">
      <alignment horizontal="right" vertical="center"/>
    </xf>
    <xf numFmtId="167" fontId="9" fillId="0" borderId="0" xfId="0" applyNumberFormat="1" applyFont="1"/>
    <xf numFmtId="167" fontId="9" fillId="0" borderId="13" xfId="0" applyNumberFormat="1" applyFont="1" applyBorder="1"/>
    <xf numFmtId="167" fontId="9" fillId="0" borderId="2" xfId="0" applyNumberFormat="1" applyFont="1" applyBorder="1"/>
    <xf numFmtId="167" fontId="9" fillId="0" borderId="11" xfId="0" applyNumberFormat="1" applyFont="1" applyBorder="1"/>
    <xf numFmtId="164" fontId="9" fillId="0" borderId="1" xfId="1" applyNumberFormat="1" applyFont="1" applyBorder="1"/>
    <xf numFmtId="167" fontId="9" fillId="0" borderId="12" xfId="0" applyNumberFormat="1" applyFont="1" applyBorder="1"/>
    <xf numFmtId="168" fontId="9" fillId="0" borderId="0" xfId="0" applyNumberFormat="1" applyFont="1" applyBorder="1"/>
    <xf numFmtId="164" fontId="9" fillId="0" borderId="0" xfId="1" applyNumberFormat="1" applyFont="1" applyBorder="1"/>
    <xf numFmtId="164" fontId="5" fillId="0" borderId="0" xfId="1" applyNumberFormat="1" applyFont="1" applyBorder="1"/>
    <xf numFmtId="164" fontId="5" fillId="0" borderId="4" xfId="1" applyNumberFormat="1" applyFont="1" applyBorder="1"/>
    <xf numFmtId="164" fontId="5" fillId="0" borderId="12" xfId="1" applyNumberFormat="1" applyFont="1" applyBorder="1"/>
    <xf numFmtId="164" fontId="5" fillId="0" borderId="13" xfId="1" applyNumberFormat="1" applyFont="1" applyBorder="1"/>
    <xf numFmtId="164" fontId="5" fillId="0" borderId="2" xfId="1" applyNumberFormat="1" applyFont="1" applyBorder="1"/>
    <xf numFmtId="164" fontId="5" fillId="0" borderId="5" xfId="1" applyNumberFormat="1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2" applyFont="1" applyAlignment="1" applyProtection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  <cellStyle name="Normal_6_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"/>
  <sheetViews>
    <sheetView tabSelected="1" zoomScale="90" zoomScaleNormal="9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K5" sqref="AK5"/>
    </sheetView>
  </sheetViews>
  <sheetFormatPr defaultColWidth="8.7109375" defaultRowHeight="14.25" x14ac:dyDescent="0.2"/>
  <cols>
    <col min="1" max="1" width="42.85546875" style="1" customWidth="1"/>
    <col min="2" max="5" width="10.28515625" style="1" customWidth="1"/>
    <col min="6" max="21" width="11.28515625" style="1" customWidth="1"/>
    <col min="22" max="24" width="11.28515625" style="1" bestFit="1" customWidth="1"/>
    <col min="25" max="25" width="11.28515625" style="1" customWidth="1"/>
    <col min="26" max="28" width="10.28515625" style="1" bestFit="1" customWidth="1"/>
    <col min="29" max="29" width="10.42578125" style="1" customWidth="1"/>
    <col min="30" max="33" width="10.28515625" style="1" bestFit="1" customWidth="1"/>
    <col min="34" max="34" width="10.7109375" style="1" customWidth="1"/>
    <col min="35" max="35" width="10.28515625" style="1" bestFit="1" customWidth="1"/>
    <col min="36" max="37" width="10.42578125" style="1" bestFit="1" customWidth="1"/>
    <col min="38" max="16384" width="8.7109375" style="1"/>
  </cols>
  <sheetData>
    <row r="1" spans="1:37" ht="15.75" customHeight="1" x14ac:dyDescent="0.2">
      <c r="A1" s="52" t="s">
        <v>8</v>
      </c>
      <c r="B1" s="52"/>
      <c r="C1" s="52"/>
      <c r="D1" s="52"/>
      <c r="E1" s="52"/>
    </row>
    <row r="2" spans="1:37" ht="15.75" customHeight="1" x14ac:dyDescent="0.2">
      <c r="A2" s="17"/>
      <c r="B2" s="17"/>
      <c r="C2" s="17"/>
      <c r="D2" s="17"/>
      <c r="E2" s="17"/>
    </row>
    <row r="3" spans="1:37" ht="15.75" x14ac:dyDescent="0.25">
      <c r="A3" s="20" t="s">
        <v>4</v>
      </c>
      <c r="B3" s="2"/>
      <c r="C3" s="2"/>
      <c r="D3" s="2"/>
      <c r="E3" s="2"/>
      <c r="V3" s="18"/>
    </row>
    <row r="4" spans="1:37" ht="18" x14ac:dyDescent="0.25">
      <c r="A4" s="53" t="s">
        <v>7</v>
      </c>
      <c r="B4" s="55">
        <v>2015</v>
      </c>
      <c r="C4" s="56"/>
      <c r="D4" s="56"/>
      <c r="E4" s="57"/>
      <c r="F4" s="58">
        <v>2016</v>
      </c>
      <c r="G4" s="59"/>
      <c r="H4" s="59"/>
      <c r="I4" s="60"/>
      <c r="J4" s="61">
        <v>2017</v>
      </c>
      <c r="K4" s="62"/>
      <c r="L4" s="62"/>
      <c r="M4" s="63"/>
      <c r="N4" s="58">
        <v>2018</v>
      </c>
      <c r="O4" s="59"/>
      <c r="P4" s="59"/>
      <c r="Q4" s="60"/>
      <c r="R4" s="58">
        <v>2019</v>
      </c>
      <c r="S4" s="59"/>
      <c r="T4" s="59"/>
      <c r="U4" s="60"/>
      <c r="V4" s="49">
        <v>2020</v>
      </c>
      <c r="W4" s="50"/>
      <c r="X4" s="50"/>
      <c r="Y4" s="51"/>
      <c r="Z4" s="49">
        <v>2021</v>
      </c>
      <c r="AA4" s="50"/>
      <c r="AB4" s="50"/>
      <c r="AC4" s="51"/>
      <c r="AD4" s="49">
        <v>2022</v>
      </c>
      <c r="AE4" s="50"/>
      <c r="AF4" s="50"/>
      <c r="AG4" s="51"/>
      <c r="AH4" s="49">
        <v>2023</v>
      </c>
      <c r="AI4" s="50"/>
      <c r="AJ4" s="50"/>
      <c r="AK4" s="51"/>
    </row>
    <row r="5" spans="1:37" s="3" customFormat="1" ht="15.75" x14ac:dyDescent="0.25">
      <c r="A5" s="54"/>
      <c r="B5" s="21" t="s">
        <v>11</v>
      </c>
      <c r="C5" s="15" t="s">
        <v>12</v>
      </c>
      <c r="D5" s="15" t="s">
        <v>13</v>
      </c>
      <c r="E5" s="16" t="s">
        <v>14</v>
      </c>
      <c r="F5" s="21" t="s">
        <v>11</v>
      </c>
      <c r="G5" s="15" t="s">
        <v>12</v>
      </c>
      <c r="H5" s="15" t="s">
        <v>13</v>
      </c>
      <c r="I5" s="16" t="s">
        <v>14</v>
      </c>
      <c r="J5" s="21" t="s">
        <v>11</v>
      </c>
      <c r="K5" s="15" t="s">
        <v>12</v>
      </c>
      <c r="L5" s="15" t="s">
        <v>13</v>
      </c>
      <c r="M5" s="16" t="s">
        <v>14</v>
      </c>
      <c r="N5" s="21" t="s">
        <v>11</v>
      </c>
      <c r="O5" s="15" t="s">
        <v>12</v>
      </c>
      <c r="P5" s="15" t="s">
        <v>13</v>
      </c>
      <c r="Q5" s="16" t="s">
        <v>14</v>
      </c>
      <c r="R5" s="21" t="s">
        <v>11</v>
      </c>
      <c r="S5" s="15" t="s">
        <v>12</v>
      </c>
      <c r="T5" s="15" t="s">
        <v>13</v>
      </c>
      <c r="U5" s="15" t="s">
        <v>14</v>
      </c>
      <c r="V5" s="29" t="s">
        <v>11</v>
      </c>
      <c r="W5" s="30" t="s">
        <v>15</v>
      </c>
      <c r="X5" s="30" t="s">
        <v>16</v>
      </c>
      <c r="Y5" s="31" t="s">
        <v>14</v>
      </c>
      <c r="Z5" s="29" t="s">
        <v>11</v>
      </c>
      <c r="AA5" s="30" t="s">
        <v>15</v>
      </c>
      <c r="AB5" s="30" t="s">
        <v>16</v>
      </c>
      <c r="AC5" s="31" t="s">
        <v>14</v>
      </c>
      <c r="AD5" s="21" t="s">
        <v>11</v>
      </c>
      <c r="AE5" s="15" t="s">
        <v>15</v>
      </c>
      <c r="AF5" s="15" t="s">
        <v>16</v>
      </c>
      <c r="AG5" s="16" t="s">
        <v>14</v>
      </c>
      <c r="AH5" s="21" t="s">
        <v>11</v>
      </c>
      <c r="AI5" s="15" t="s">
        <v>15</v>
      </c>
      <c r="AJ5" s="15" t="s">
        <v>16</v>
      </c>
      <c r="AK5" s="16" t="s">
        <v>14</v>
      </c>
    </row>
    <row r="6" spans="1:37" s="3" customFormat="1" ht="15.75" x14ac:dyDescent="0.25">
      <c r="A6" s="9" t="s">
        <v>0</v>
      </c>
      <c r="B6" s="22">
        <v>2562.7099360000002</v>
      </c>
      <c r="C6" s="23">
        <v>2281.1737779999999</v>
      </c>
      <c r="D6" s="23">
        <v>1931.34593</v>
      </c>
      <c r="E6" s="24">
        <v>1939.5229710000001</v>
      </c>
      <c r="F6" s="6">
        <v>1915.4979490000001</v>
      </c>
      <c r="G6" s="6">
        <v>1523.2346359999999</v>
      </c>
      <c r="H6" s="6">
        <v>1729.1953940000001</v>
      </c>
      <c r="I6" s="22">
        <v>1622.038939</v>
      </c>
      <c r="J6" s="23">
        <v>1973.78033</v>
      </c>
      <c r="K6" s="23">
        <v>1850.0341900000001</v>
      </c>
      <c r="L6" s="23">
        <v>1764.0862050000001</v>
      </c>
      <c r="M6" s="24">
        <v>2123.6665130000001</v>
      </c>
      <c r="N6" s="7">
        <v>2153.7361679999999</v>
      </c>
      <c r="O6" s="7">
        <v>2023.3823540000001</v>
      </c>
      <c r="P6" s="7">
        <v>2247.3260660000001</v>
      </c>
      <c r="Q6" s="7">
        <v>2447.4093619999999</v>
      </c>
      <c r="R6" s="32">
        <v>2534.6709959999998</v>
      </c>
      <c r="S6" s="33">
        <v>2101.0328469999999</v>
      </c>
      <c r="T6" s="33">
        <v>1976.2375930000001</v>
      </c>
      <c r="U6" s="33">
        <v>3274.311338</v>
      </c>
      <c r="V6" s="22">
        <v>3381.0396339999998</v>
      </c>
      <c r="W6" s="23">
        <f>2129848049/1000000</f>
        <v>2129.8480490000002</v>
      </c>
      <c r="X6" s="23">
        <f>1726732346/1000000</f>
        <v>1726.732346</v>
      </c>
      <c r="Y6" s="24">
        <f>1884213137/1000000</f>
        <v>1884.213137</v>
      </c>
      <c r="Z6" s="22">
        <f>SUM(Z7:Z8)</f>
        <v>2825.8769729999999</v>
      </c>
      <c r="AA6" s="23">
        <f t="shared" ref="AA6:AC6" si="0">SUM(AA7:AA8)</f>
        <v>3261.8548820000001</v>
      </c>
      <c r="AB6" s="23">
        <f t="shared" si="0"/>
        <v>3923.1763120000001</v>
      </c>
      <c r="AC6" s="24">
        <f t="shared" si="0"/>
        <v>4122.8940720000001</v>
      </c>
      <c r="AD6" s="35">
        <f>SUM(AD7:AD8)</f>
        <v>4419.9989679999999</v>
      </c>
      <c r="AE6" s="35">
        <f t="shared" ref="AE6:AG6" si="1">SUM(AE7:AE8)</f>
        <v>5403.323926</v>
      </c>
      <c r="AF6" s="35">
        <f t="shared" si="1"/>
        <v>5263.2363999999998</v>
      </c>
      <c r="AG6" s="36">
        <f t="shared" si="1"/>
        <v>4537.0562320000008</v>
      </c>
      <c r="AH6" s="38">
        <f>SUM(AH7:AH8)</f>
        <v>3890.0136660000003</v>
      </c>
      <c r="AI6" s="40">
        <f>SUM(AI7:AI8)</f>
        <v>2739.2110480000001</v>
      </c>
      <c r="AJ6" s="45">
        <v>4010.4021050000001</v>
      </c>
      <c r="AK6" s="46">
        <v>4457.4532250000002</v>
      </c>
    </row>
    <row r="7" spans="1:37" ht="15" x14ac:dyDescent="0.2">
      <c r="A7" s="11" t="s">
        <v>5</v>
      </c>
      <c r="B7" s="25">
        <v>2392.8960470000002</v>
      </c>
      <c r="C7" s="6">
        <v>2195.4198700000002</v>
      </c>
      <c r="D7" s="6">
        <v>1856.9935170000001</v>
      </c>
      <c r="E7" s="10">
        <v>1837.7367380000001</v>
      </c>
      <c r="F7" s="6">
        <v>1786.7471539999999</v>
      </c>
      <c r="G7" s="6">
        <v>1408.725864</v>
      </c>
      <c r="H7" s="6">
        <v>1450.9475789999999</v>
      </c>
      <c r="I7" s="25">
        <v>1514.78882</v>
      </c>
      <c r="J7" s="6">
        <v>1903.622754</v>
      </c>
      <c r="K7" s="6">
        <v>1693.9891</v>
      </c>
      <c r="L7" s="6">
        <v>1679.5660909999999</v>
      </c>
      <c r="M7" s="10">
        <v>1851.703209</v>
      </c>
      <c r="N7" s="7">
        <v>2067.3256689999998</v>
      </c>
      <c r="O7" s="7">
        <v>1940.1300249999999</v>
      </c>
      <c r="P7" s="7">
        <v>2110.0592769999998</v>
      </c>
      <c r="Q7" s="7">
        <v>2329.2702840000002</v>
      </c>
      <c r="R7" s="34">
        <v>2378.7345660000001</v>
      </c>
      <c r="S7" s="7">
        <v>1963.2677639999999</v>
      </c>
      <c r="T7" s="7">
        <v>1842.6491759999999</v>
      </c>
      <c r="U7" s="7">
        <v>3090.6996359999998</v>
      </c>
      <c r="V7" s="25">
        <v>3350.9998529999998</v>
      </c>
      <c r="W7" s="6">
        <f>2112480038/1000000</f>
        <v>2112.4800380000001</v>
      </c>
      <c r="X7" s="6">
        <f>1704289313/1000000</f>
        <v>1704.289313</v>
      </c>
      <c r="Y7" s="10">
        <v>1843.1</v>
      </c>
      <c r="Z7" s="25">
        <f>2759297295/1000000</f>
        <v>2759.2972949999998</v>
      </c>
      <c r="AA7" s="6">
        <f>3134193038/1000000</f>
        <v>3134.1930379999999</v>
      </c>
      <c r="AB7" s="6">
        <f>3795611117/1000000</f>
        <v>3795.6111169999999</v>
      </c>
      <c r="AC7" s="10">
        <f>4034166489/1000000</f>
        <v>4034.1664890000002</v>
      </c>
      <c r="AD7" s="35">
        <v>4341.2413230000002</v>
      </c>
      <c r="AE7" s="35">
        <v>5297.5177629999998</v>
      </c>
      <c r="AF7" s="35">
        <v>5199.8966179999998</v>
      </c>
      <c r="AG7" s="37">
        <v>4465.4630960000004</v>
      </c>
      <c r="AH7" s="39">
        <v>3802.5016770000002</v>
      </c>
      <c r="AI7" s="41">
        <v>2672.1939010000001</v>
      </c>
      <c r="AJ7" s="43">
        <v>3945.4208960000005</v>
      </c>
      <c r="AK7" s="47">
        <v>4392.1292730000005</v>
      </c>
    </row>
    <row r="8" spans="1:37" ht="15" x14ac:dyDescent="0.2">
      <c r="A8" s="11" t="s">
        <v>6</v>
      </c>
      <c r="B8" s="25">
        <v>169.81388899999999</v>
      </c>
      <c r="C8" s="6">
        <v>85.753907999999996</v>
      </c>
      <c r="D8" s="6">
        <v>74.352412999999999</v>
      </c>
      <c r="E8" s="10">
        <v>101.786233</v>
      </c>
      <c r="F8" s="6">
        <v>128.75079500000001</v>
      </c>
      <c r="G8" s="6">
        <v>114.508771</v>
      </c>
      <c r="H8" s="6">
        <v>278.247815</v>
      </c>
      <c r="I8" s="25">
        <v>107.250119</v>
      </c>
      <c r="J8" s="6">
        <v>70.157576000000006</v>
      </c>
      <c r="K8" s="6">
        <v>156.04508999999999</v>
      </c>
      <c r="L8" s="6">
        <v>84.520114000000007</v>
      </c>
      <c r="M8" s="10">
        <v>271.96330399999999</v>
      </c>
      <c r="N8" s="7">
        <v>86.410499000000002</v>
      </c>
      <c r="O8" s="7">
        <v>83.252329000000003</v>
      </c>
      <c r="P8" s="7">
        <v>137.26678899999999</v>
      </c>
      <c r="Q8" s="7">
        <v>118.139078</v>
      </c>
      <c r="R8" s="34">
        <v>155.93643</v>
      </c>
      <c r="S8" s="7">
        <v>137.765083</v>
      </c>
      <c r="T8" s="7">
        <v>133.58841699999999</v>
      </c>
      <c r="U8" s="7">
        <v>183.61170300000001</v>
      </c>
      <c r="V8" s="25">
        <v>30.039781000000001</v>
      </c>
      <c r="W8" s="6">
        <f>17368011/1000000</f>
        <v>17.368010999999999</v>
      </c>
      <c r="X8" s="6">
        <f>22443033/1000000</f>
        <v>22.443033</v>
      </c>
      <c r="Y8" s="10">
        <v>41.1</v>
      </c>
      <c r="Z8" s="25">
        <f>66579678/1000000</f>
        <v>66.579678000000001</v>
      </c>
      <c r="AA8" s="6">
        <f>127661844/1000000</f>
        <v>127.661844</v>
      </c>
      <c r="AB8" s="6">
        <f>127565195/1000000</f>
        <v>127.565195</v>
      </c>
      <c r="AC8" s="10">
        <f>88727583/1000000</f>
        <v>88.727582999999996</v>
      </c>
      <c r="AD8" s="35">
        <v>78.757644999999997</v>
      </c>
      <c r="AE8" s="35">
        <v>105.806163</v>
      </c>
      <c r="AF8" s="35">
        <v>63.339782</v>
      </c>
      <c r="AG8" s="37">
        <v>71.593136000000001</v>
      </c>
      <c r="AH8" s="39">
        <v>87.511989</v>
      </c>
      <c r="AI8" s="41">
        <v>67.017146999999994</v>
      </c>
      <c r="AJ8" s="43">
        <v>64.981209000000007</v>
      </c>
      <c r="AK8" s="47">
        <v>65.264594000000002</v>
      </c>
    </row>
    <row r="9" spans="1:37" ht="15.75" x14ac:dyDescent="0.2">
      <c r="A9" s="9" t="s">
        <v>1</v>
      </c>
      <c r="B9" s="25">
        <v>899.30937800000004</v>
      </c>
      <c r="C9" s="6">
        <v>1183.686545</v>
      </c>
      <c r="D9" s="6">
        <v>1357.012774</v>
      </c>
      <c r="E9" s="10">
        <v>1007.537964</v>
      </c>
      <c r="F9" s="8">
        <v>979.112212</v>
      </c>
      <c r="G9" s="8">
        <v>967.84132899999997</v>
      </c>
      <c r="H9" s="8">
        <v>843.47905100000003</v>
      </c>
      <c r="I9" s="27">
        <v>898.53696100000002</v>
      </c>
      <c r="J9" s="8">
        <v>996.69895299999996</v>
      </c>
      <c r="K9" s="8">
        <v>1054.1128679999999</v>
      </c>
      <c r="L9" s="8">
        <v>1147.780475</v>
      </c>
      <c r="M9" s="28">
        <v>1058.2381069999999</v>
      </c>
      <c r="N9" s="8">
        <v>1041.722745</v>
      </c>
      <c r="O9" s="8">
        <v>1437.0763489999999</v>
      </c>
      <c r="P9" s="8">
        <v>1496.381965</v>
      </c>
      <c r="Q9" s="8">
        <v>1647.1260050000001</v>
      </c>
      <c r="R9" s="27">
        <v>1231.091531</v>
      </c>
      <c r="S9" s="8">
        <v>1589.4340239999999</v>
      </c>
      <c r="T9" s="8">
        <v>1257.263432</v>
      </c>
      <c r="U9" s="8">
        <v>2879.118097</v>
      </c>
      <c r="V9" s="25">
        <v>1351.617403</v>
      </c>
      <c r="W9" s="6">
        <f>1449208237/1000000</f>
        <v>1449.2082370000001</v>
      </c>
      <c r="X9" s="6">
        <f>2171769316/1000000</f>
        <v>2171.7693159999999</v>
      </c>
      <c r="Y9" s="10">
        <f>2366047671/1000000</f>
        <v>2366.0476709999998</v>
      </c>
      <c r="Z9" s="25">
        <f>2002673933/1000000</f>
        <v>2002.673933</v>
      </c>
      <c r="AA9" s="6">
        <f>2428090275/1000000</f>
        <v>2428.090275</v>
      </c>
      <c r="AB9" s="6">
        <f>2563017343/1000000</f>
        <v>2563.017343</v>
      </c>
      <c r="AC9" s="10">
        <f>2727899007/1000000</f>
        <v>2727.899007</v>
      </c>
      <c r="AD9" s="35">
        <v>2569.6976420000001</v>
      </c>
      <c r="AE9" s="35">
        <v>3714.305386</v>
      </c>
      <c r="AF9" s="35">
        <v>3143.126968</v>
      </c>
      <c r="AG9" s="37">
        <v>3237.1937149999999</v>
      </c>
      <c r="AH9" s="39">
        <v>2251.978055</v>
      </c>
      <c r="AI9" s="42">
        <v>2223.7021930000001</v>
      </c>
      <c r="AJ9" s="43">
        <v>2603.848035</v>
      </c>
      <c r="AK9" s="47">
        <v>2972.7181800000003</v>
      </c>
    </row>
    <row r="10" spans="1:37" ht="15.75" x14ac:dyDescent="0.2">
      <c r="A10" s="9" t="s">
        <v>2</v>
      </c>
      <c r="B10" s="25">
        <f>B6+B9</f>
        <v>3462.0193140000001</v>
      </c>
      <c r="C10" s="6">
        <f t="shared" ref="C10:E10" si="2">C6+C9</f>
        <v>3464.8603229999999</v>
      </c>
      <c r="D10" s="6">
        <f t="shared" si="2"/>
        <v>3288.3587040000002</v>
      </c>
      <c r="E10" s="10">
        <f t="shared" si="2"/>
        <v>2947.060935</v>
      </c>
      <c r="F10" s="6">
        <f>F6+F9</f>
        <v>2894.6101610000001</v>
      </c>
      <c r="G10" s="6">
        <f t="shared" ref="G10:I10" si="3">G6+G9</f>
        <v>2491.075965</v>
      </c>
      <c r="H10" s="6">
        <f t="shared" si="3"/>
        <v>2572.6744450000001</v>
      </c>
      <c r="I10" s="25">
        <f t="shared" si="3"/>
        <v>2520.5758999999998</v>
      </c>
      <c r="J10" s="6">
        <f>J6+J9</f>
        <v>2970.4792830000001</v>
      </c>
      <c r="K10" s="6">
        <f t="shared" ref="K10:M10" si="4">K6+K9</f>
        <v>2904.147058</v>
      </c>
      <c r="L10" s="6">
        <f t="shared" si="4"/>
        <v>2911.8666800000001</v>
      </c>
      <c r="M10" s="10">
        <f t="shared" si="4"/>
        <v>3181.9046200000003</v>
      </c>
      <c r="N10" s="6">
        <f>N6+N9</f>
        <v>3195.4589129999999</v>
      </c>
      <c r="O10" s="6">
        <f t="shared" ref="O10:Q10" si="5">O6+O9</f>
        <v>3460.4587030000002</v>
      </c>
      <c r="P10" s="6">
        <f t="shared" si="5"/>
        <v>3743.7080310000001</v>
      </c>
      <c r="Q10" s="6">
        <f t="shared" si="5"/>
        <v>4094.535367</v>
      </c>
      <c r="R10" s="25">
        <f>R6+R9</f>
        <v>3765.7625269999999</v>
      </c>
      <c r="S10" s="6">
        <f t="shared" ref="S10:U10" si="6">S6+S9</f>
        <v>3690.4668709999996</v>
      </c>
      <c r="T10" s="6">
        <f t="shared" si="6"/>
        <v>3233.501025</v>
      </c>
      <c r="U10" s="6">
        <f t="shared" si="6"/>
        <v>6153.429435</v>
      </c>
      <c r="V10" s="25">
        <f t="shared" ref="V10:AC10" si="7">V6+V9</f>
        <v>4732.6570369999999</v>
      </c>
      <c r="W10" s="6">
        <f t="shared" si="7"/>
        <v>3579.056286</v>
      </c>
      <c r="X10" s="6">
        <f t="shared" si="7"/>
        <v>3898.5016619999997</v>
      </c>
      <c r="Y10" s="10">
        <f t="shared" si="7"/>
        <v>4250.260808</v>
      </c>
      <c r="Z10" s="25">
        <f t="shared" si="7"/>
        <v>4828.5509060000004</v>
      </c>
      <c r="AA10" s="6">
        <f t="shared" si="7"/>
        <v>5689.9451570000001</v>
      </c>
      <c r="AB10" s="6">
        <f t="shared" si="7"/>
        <v>6486.193655</v>
      </c>
      <c r="AC10" s="10">
        <f t="shared" si="7"/>
        <v>6850.793079</v>
      </c>
      <c r="AD10" s="25">
        <f t="shared" ref="AD10:AG10" si="8">AD6+AD9</f>
        <v>6989.69661</v>
      </c>
      <c r="AE10" s="6">
        <f t="shared" si="8"/>
        <v>9117.6293120000009</v>
      </c>
      <c r="AF10" s="6">
        <f t="shared" si="8"/>
        <v>8406.3633680000003</v>
      </c>
      <c r="AG10" s="10">
        <f t="shared" si="8"/>
        <v>7774.2499470000002</v>
      </c>
      <c r="AH10" s="25">
        <f t="shared" ref="AH10:AI10" si="9">AH6+AH9</f>
        <v>6141.9917210000003</v>
      </c>
      <c r="AI10" s="6">
        <f t="shared" si="9"/>
        <v>4962.9132410000002</v>
      </c>
      <c r="AJ10" s="43">
        <v>6614.3093069999995</v>
      </c>
      <c r="AK10" s="47">
        <v>7430.1988499999998</v>
      </c>
    </row>
    <row r="11" spans="1:37" ht="15.75" x14ac:dyDescent="0.2">
      <c r="A11" s="12" t="s">
        <v>3</v>
      </c>
      <c r="B11" s="26">
        <f>B6-B9</f>
        <v>1663.4005580000003</v>
      </c>
      <c r="C11" s="13">
        <f t="shared" ref="C11:E11" si="10">C6-C9</f>
        <v>1097.4872329999998</v>
      </c>
      <c r="D11" s="13">
        <f t="shared" si="10"/>
        <v>574.33315599999992</v>
      </c>
      <c r="E11" s="14">
        <f t="shared" si="10"/>
        <v>931.98500700000011</v>
      </c>
      <c r="F11" s="13">
        <f>F6-F9</f>
        <v>936.38573700000006</v>
      </c>
      <c r="G11" s="13">
        <f t="shared" ref="G11:I11" si="11">G6-G9</f>
        <v>555.39330699999994</v>
      </c>
      <c r="H11" s="13">
        <f t="shared" si="11"/>
        <v>885.71634300000005</v>
      </c>
      <c r="I11" s="26">
        <f t="shared" si="11"/>
        <v>723.50197800000001</v>
      </c>
      <c r="J11" s="13">
        <f>J6-J9</f>
        <v>977.08137700000009</v>
      </c>
      <c r="K11" s="13">
        <f t="shared" ref="K11:M11" si="12">K6-K9</f>
        <v>795.92132200000015</v>
      </c>
      <c r="L11" s="13">
        <f t="shared" si="12"/>
        <v>616.30573000000004</v>
      </c>
      <c r="M11" s="14">
        <f t="shared" si="12"/>
        <v>1065.4284060000002</v>
      </c>
      <c r="N11" s="13">
        <f>N6-N9</f>
        <v>1112.0134229999999</v>
      </c>
      <c r="O11" s="13">
        <f t="shared" ref="O11:Q11" si="13">O6-O9</f>
        <v>586.30600500000014</v>
      </c>
      <c r="P11" s="13">
        <f t="shared" si="13"/>
        <v>750.94410100000005</v>
      </c>
      <c r="Q11" s="13">
        <f t="shared" si="13"/>
        <v>800.2833569999998</v>
      </c>
      <c r="R11" s="26">
        <f>R6-R9</f>
        <v>1303.5794649999998</v>
      </c>
      <c r="S11" s="13">
        <f t="shared" ref="S11:U11" si="14">S6-S9</f>
        <v>511.59882300000004</v>
      </c>
      <c r="T11" s="13">
        <f t="shared" si="14"/>
        <v>718.97416100000009</v>
      </c>
      <c r="U11" s="13">
        <f t="shared" si="14"/>
        <v>395.19324099999994</v>
      </c>
      <c r="V11" s="26">
        <f t="shared" ref="V11:AC11" si="15">V6-V9</f>
        <v>2029.4222309999998</v>
      </c>
      <c r="W11" s="13">
        <f t="shared" si="15"/>
        <v>680.63981200000012</v>
      </c>
      <c r="X11" s="13">
        <f t="shared" si="15"/>
        <v>-445.03696999999988</v>
      </c>
      <c r="Y11" s="14">
        <f t="shared" si="15"/>
        <v>-481.83453399999985</v>
      </c>
      <c r="Z11" s="26">
        <f t="shared" si="15"/>
        <v>823.20303999999987</v>
      </c>
      <c r="AA11" s="13">
        <f t="shared" si="15"/>
        <v>833.76460700000007</v>
      </c>
      <c r="AB11" s="13">
        <f t="shared" si="15"/>
        <v>1360.1589690000001</v>
      </c>
      <c r="AC11" s="14">
        <f t="shared" si="15"/>
        <v>1394.9950650000001</v>
      </c>
      <c r="AD11" s="26">
        <f t="shared" ref="AD11:AG11" si="16">AD6-AD9</f>
        <v>1850.3013259999998</v>
      </c>
      <c r="AE11" s="13">
        <f t="shared" si="16"/>
        <v>1689.01854</v>
      </c>
      <c r="AF11" s="13">
        <f t="shared" si="16"/>
        <v>2120.1094319999997</v>
      </c>
      <c r="AG11" s="14">
        <f t="shared" si="16"/>
        <v>1299.8625170000009</v>
      </c>
      <c r="AH11" s="26">
        <f t="shared" ref="AH11:AI11" si="17">AH6-AH9</f>
        <v>1638.0356110000002</v>
      </c>
      <c r="AI11" s="13">
        <f t="shared" si="17"/>
        <v>515.50885500000004</v>
      </c>
      <c r="AJ11" s="44">
        <v>1406.60842</v>
      </c>
      <c r="AK11" s="48">
        <v>1484.7076000000002</v>
      </c>
    </row>
    <row r="12" spans="1:37" ht="15" x14ac:dyDescent="0.2">
      <c r="A12" s="4"/>
      <c r="B12" s="4"/>
      <c r="C12" s="4"/>
      <c r="D12" s="4"/>
      <c r="E12" s="4"/>
    </row>
    <row r="13" spans="1:37" ht="15" x14ac:dyDescent="0.2">
      <c r="A13" s="19" t="s">
        <v>9</v>
      </c>
      <c r="B13" s="4"/>
      <c r="C13" s="4"/>
      <c r="D13" s="4"/>
      <c r="E13" s="4"/>
    </row>
    <row r="14" spans="1:37" s="5" customFormat="1" ht="15" x14ac:dyDescent="0.2">
      <c r="A14" s="5" t="s">
        <v>10</v>
      </c>
    </row>
  </sheetData>
  <mergeCells count="11">
    <mergeCell ref="AH4:AK4"/>
    <mergeCell ref="A1:E1"/>
    <mergeCell ref="A4:A5"/>
    <mergeCell ref="B4:E4"/>
    <mergeCell ref="F4:I4"/>
    <mergeCell ref="J4:M4"/>
    <mergeCell ref="AD4:AG4"/>
    <mergeCell ref="Z4:AC4"/>
    <mergeCell ref="N4:Q4"/>
    <mergeCell ref="R4:U4"/>
    <mergeCell ref="V4:Y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MKH52Q7RF5JS-1303391851-1336</_dlc_DocId>
    <_dlc_DocIdUrl xmlns="3eb395c1-c26a-485a-a474-2edaaa77b21c">
      <Url>https://deps.intra.gov.bn/divisions/DOS/_layouts/15/DocIdRedir.aspx?ID=MKH52Q7RF5JS-1303391851-1336</Url>
      <Description>MKH52Q7RF5JS-1303391851-1336</Description>
    </_dlc_DocId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431F4B-AC17-401C-B29E-692A461B1775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sharepoint/v3"/>
    <ds:schemaRef ds:uri="ebce80bc-31f1-456e-bae0-275749261b0a"/>
  </ds:schemaRefs>
</ds:datastoreItem>
</file>

<file path=customXml/itemProps2.xml><?xml version="1.0" encoding="utf-8"?>
<ds:datastoreItem xmlns:ds="http://schemas.openxmlformats.org/officeDocument/2006/customXml" ds:itemID="{36CA43BC-6E78-47D1-A5EE-4463F4300A1E}"/>
</file>

<file path=customXml/itemProps3.xml><?xml version="1.0" encoding="utf-8"?>
<ds:datastoreItem xmlns:ds="http://schemas.openxmlformats.org/officeDocument/2006/customXml" ds:itemID="{778B71D5-41AB-4214-8551-786F6C106300}"/>
</file>

<file path=customXml/itemProps4.xml><?xml version="1.0" encoding="utf-8"?>
<ds:datastoreItem xmlns:ds="http://schemas.openxmlformats.org/officeDocument/2006/customXml" ds:itemID="{E031823C-8A64-4A52-BE2A-AB355E8D7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2024-02-27T06:27:57Z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6d1cf44a-ea29-4270-a084-c3d5b59fbb6f</vt:lpwstr>
  </property>
</Properties>
</file>